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6440" activeTab="0"/>
  </bookViews>
  <sheets>
    <sheet name="Financials - Income Statement e" sheetId="1" r:id="rId1"/>
    <sheet name="Productivity - Productivty Meas" sheetId="2" r:id="rId2"/>
  </sheets>
  <definedNames/>
  <calcPr fullCalcOnLoad="1"/>
</workbook>
</file>

<file path=xl/comments1.xml><?xml version="1.0" encoding="utf-8"?>
<comments xmlns="http://schemas.openxmlformats.org/spreadsheetml/2006/main">
  <authors>
    <author>Imported Author</author>
  </authors>
  <commentList>
    <comment ref="D5" authorId="0">
      <text>
        <r>
          <rPr>
            <sz val="11"/>
            <color indexed="8"/>
            <rFont val="Helvetica"/>
            <family val="0"/>
          </rPr>
          <t xml:space="preserve">Imported Author:
You'll find these  comments throughout to clarify terms and make the tool suitable to your needs.
</t>
        </r>
      </text>
    </comment>
    <comment ref="D7" authorId="0">
      <text>
        <r>
          <rPr>
            <sz val="11"/>
            <color indexed="8"/>
            <rFont val="Helvetica"/>
            <family val="0"/>
          </rPr>
          <t xml:space="preserve">Imported Author:
Delete the Sample RR numbers and insert your own trailing 12-month results. The spreadsheet will calculate your ratios and their deviations from the Pro Forma RR. </t>
        </r>
      </text>
    </comment>
    <comment ref="B9" authorId="0">
      <text>
        <r>
          <rPr>
            <sz val="11"/>
            <color indexed="8"/>
            <rFont val="Helvetica"/>
            <family val="0"/>
          </rPr>
          <t xml:space="preserve">Imported Author:
A hypothetical short line incorporating revenues and expenses as a percent of revenues typically found on short lines with about 100 route miles or less. </t>
        </r>
      </text>
    </comment>
    <comment ref="E9" authorId="0">
      <text>
        <r>
          <rPr>
            <sz val="11"/>
            <color indexed="8"/>
            <rFont val="Helvetica"/>
            <family val="0"/>
          </rPr>
          <t xml:space="preserve">Imported Author:
What your RR would be with the pro forma averages
</t>
        </r>
      </text>
    </comment>
    <comment ref="B12" authorId="0">
      <text>
        <r>
          <rPr>
            <sz val="11"/>
            <color indexed="8"/>
            <rFont val="Helvetica"/>
            <family val="0"/>
          </rPr>
          <t>Imported Author:
Numbers in this column will populate the Productivity Table.</t>
        </r>
      </text>
    </comment>
    <comment ref="D12" authorId="0">
      <text>
        <r>
          <rPr>
            <sz val="11"/>
            <color indexed="8"/>
            <rFont val="Helvetica"/>
            <family val="0"/>
          </rPr>
          <t xml:space="preserve">Imported Author:
Run this tool quarterly at least and compare quarter and YTD vs last year.
</t>
        </r>
      </text>
    </comment>
    <comment ref="A15" authorId="0">
      <text>
        <r>
          <rPr>
            <sz val="11"/>
            <color indexed="8"/>
            <rFont val="Helvetica"/>
            <family val="0"/>
          </rPr>
          <t>Imported Author:
What you get for moving freight and only moving freight.</t>
        </r>
      </text>
    </comment>
    <comment ref="A16" authorId="0">
      <text>
        <r>
          <rPr>
            <sz val="11"/>
            <color indexed="8"/>
            <rFont val="Helvetica"/>
            <family val="0"/>
          </rPr>
          <t xml:space="preserve">Imported Author:
Demurrage, car repair, switch charges, trackage rights -- anything that uses operating assets.
</t>
        </r>
      </text>
    </comment>
    <comment ref="A19" authorId="0">
      <text>
        <r>
          <rPr>
            <sz val="11"/>
            <color indexed="8"/>
            <rFont val="Helvetica"/>
            <family val="0"/>
          </rPr>
          <t>Imported Author:
Include all expense items that support train ops, to include office expense</t>
        </r>
      </text>
    </comment>
    <comment ref="A21" authorId="0">
      <text>
        <r>
          <rPr>
            <sz val="11"/>
            <color indexed="8"/>
            <rFont val="Helvetica"/>
            <family val="0"/>
          </rPr>
          <t xml:space="preserve">Imported Author:
Vehicle fuel is charged to the department using it; office car fuel to GS&amp;A. </t>
        </r>
      </text>
    </comment>
    <comment ref="A22" authorId="0">
      <text>
        <r>
          <rPr>
            <sz val="11"/>
            <color indexed="8"/>
            <rFont val="Helvetica"/>
            <family val="0"/>
          </rPr>
          <t xml:space="preserve">Imported Author:
Total car hire paid to equip owners. Do NOT offset w demurrage. </t>
        </r>
      </text>
    </comment>
    <comment ref="A24" authorId="0">
      <text>
        <r>
          <rPr>
            <sz val="11"/>
            <color indexed="8"/>
            <rFont val="Helvetica"/>
            <family val="0"/>
          </rPr>
          <t>Imported Author:
All track material expensed. No capex per se.</t>
        </r>
      </text>
    </comment>
    <comment ref="A30" authorId="0">
      <text>
        <r>
          <rPr>
            <sz val="11"/>
            <color indexed="8"/>
            <rFont val="Helvetica"/>
            <family val="0"/>
          </rPr>
          <t>Imported Author:
Put every income and expense item that is not customer-service related here. Typically they are non-operating budget items.</t>
        </r>
      </text>
    </comment>
    <comment ref="A33" authorId="0">
      <text>
        <r>
          <rPr>
            <sz val="11"/>
            <color indexed="8"/>
            <rFont val="Helvetica"/>
            <family val="0"/>
          </rPr>
          <t xml:space="preserve">Imported Author:
These go below the line because to put them above the line will affect the operating ratio. They are an offset to expenses that can’t properly be put in a budget. </t>
        </r>
      </text>
    </comment>
    <comment ref="A40" authorId="0">
      <text>
        <r>
          <rPr>
            <sz val="11"/>
            <color indexed="8"/>
            <rFont val="Helvetica"/>
            <family val="0"/>
          </rPr>
          <t xml:space="preserve">Imported Author:
Balance sheet data from a survey  I did for the FRA some years ago. The ratios for comps are more important than the actual numbers. </t>
        </r>
      </text>
    </comment>
    <comment ref="E57" authorId="0">
      <text>
        <r>
          <rPr>
            <sz val="11"/>
            <color indexed="8"/>
            <rFont val="Helvetica"/>
            <family val="0"/>
          </rPr>
          <t xml:space="preserve">Imported Author:
The higher the better. A well-run short line can approach 50% of revs. </t>
        </r>
      </text>
    </comment>
    <comment ref="B60" authorId="0">
      <text>
        <r>
          <rPr>
            <sz val="11"/>
            <color indexed="8"/>
            <rFont val="Helvetica"/>
            <family val="0"/>
          </rPr>
          <t xml:space="preserve">Imported Author:
The formulas in the cells will show you how the ratio is constructed.  
</t>
        </r>
      </text>
    </comment>
    <comment ref="D60" authorId="0">
      <text>
        <r>
          <rPr>
            <sz val="11"/>
            <color indexed="8"/>
            <rFont val="Helvetica"/>
            <family val="0"/>
          </rPr>
          <t xml:space="preserve">Imported Author:
The formulas in the cells will show you how the ratio is constructed.  
</t>
        </r>
      </text>
    </comment>
    <comment ref="A62" authorId="0">
      <text>
        <r>
          <rPr>
            <sz val="11"/>
            <color indexed="8"/>
            <rFont val="Helvetica"/>
            <family val="0"/>
          </rPr>
          <t xml:space="preserve">Imported Author:
(net income/sales)
NB: If Net &gt; Gross then Other Income &gt; RR Ops Income. 
</t>
        </r>
      </text>
    </comment>
    <comment ref="A63" authorId="0">
      <text>
        <r>
          <rPr>
            <sz val="11"/>
            <color indexed="8"/>
            <rFont val="Helvetica"/>
            <family val="0"/>
          </rPr>
          <t xml:space="preserve">Imported Author:
(Current Assets)/
(Current Liabilities)
&gt; 1.00
</t>
        </r>
      </text>
    </comment>
    <comment ref="A65" authorId="0">
      <text>
        <r>
          <rPr>
            <sz val="11"/>
            <color indexed="8"/>
            <rFont val="Helvetica"/>
            <family val="0"/>
          </rPr>
          <t xml:space="preserve">Imported Author:
6X is ideal though most shortlines do very well at only 3X. Below that can indicate trouble.
</t>
        </r>
      </text>
    </comment>
    <comment ref="A67" authorId="0">
      <text>
        <r>
          <rPr>
            <sz val="11"/>
            <color indexed="8"/>
            <rFont val="Helvetica"/>
            <family val="0"/>
          </rPr>
          <t xml:space="preserve">Imported Author:
Calculated as (margin) * (yield) * (leverage), not (net earnings)/(revenues).
Do the math and see the relationships. 
</t>
        </r>
      </text>
    </comment>
    <comment ref="A70" authorId="0">
      <text>
        <r>
          <rPr>
            <sz val="11"/>
            <color indexed="8"/>
            <rFont val="Helvetica"/>
            <family val="0"/>
          </rPr>
          <t xml:space="preserve">Imported Author:
AKA "margin"
</t>
        </r>
      </text>
    </comment>
    <comment ref="A71" authorId="0">
      <text>
        <r>
          <rPr>
            <sz val="11"/>
            <color indexed="8"/>
            <rFont val="Helvetica"/>
            <family val="0"/>
          </rPr>
          <t xml:space="preserve">Imported Author:
AKA "yield"
</t>
        </r>
      </text>
    </comment>
    <comment ref="A72" authorId="0">
      <text>
        <r>
          <rPr>
            <sz val="11"/>
            <color indexed="8"/>
            <rFont val="Helvetica"/>
            <family val="0"/>
          </rPr>
          <t xml:space="preserve">Imported Author:
AKA "Leverage"
</t>
        </r>
      </text>
    </comment>
  </commentList>
</comments>
</file>

<file path=xl/comments2.xml><?xml version="1.0" encoding="utf-8"?>
<comments xmlns="http://schemas.openxmlformats.org/spreadsheetml/2006/main">
  <authors>
    <author>Imported Author</author>
  </authors>
  <commentList>
    <comment ref="D6" authorId="0">
      <text>
        <r>
          <rPr>
            <sz val="11"/>
            <color indexed="8"/>
            <rFont val="Helvetica"/>
            <family val="0"/>
          </rPr>
          <t xml:space="preserve">Imported Author:
You'll find these  comments throughout to clarify terms and make the tool suitable to your needs.
</t>
        </r>
      </text>
    </comment>
    <comment ref="F8" authorId="0">
      <text>
        <r>
          <rPr>
            <sz val="11"/>
            <color indexed="8"/>
            <rFont val="Helvetica"/>
            <family val="0"/>
          </rPr>
          <t xml:space="preserve">Imported Author:
Enter your railroad data in the Operating Data boxes. The tool will crunch the numbers below. You can put your calculator away now.
</t>
        </r>
      </text>
    </comment>
    <comment ref="B10" authorId="0">
      <text>
        <r>
          <rPr>
            <sz val="11"/>
            <color indexed="8"/>
            <rFont val="Helvetica"/>
            <family val="0"/>
          </rPr>
          <t xml:space="preserve">Imported Author:
Averages calculated from a sample of US short lines
</t>
        </r>
      </text>
    </comment>
    <comment ref="F11" authorId="0">
      <text>
        <r>
          <rPr>
            <sz val="11"/>
            <color indexed="8"/>
            <rFont val="Helvetica"/>
            <family val="0"/>
          </rPr>
          <t xml:space="preserve">Imported Author:
How your RR compares with the average. 
</t>
        </r>
      </text>
    </comment>
    <comment ref="D12" authorId="0">
      <text>
        <r>
          <rPr>
            <sz val="11"/>
            <color indexed="8"/>
            <rFont val="Helvetica"/>
            <family val="0"/>
          </rPr>
          <t xml:space="preserve">Imported Author:
Date of most recent Financial statement
</t>
        </r>
      </text>
    </comment>
    <comment ref="D24" authorId="0">
      <text>
        <r>
          <rPr>
            <sz val="11"/>
            <color indexed="8"/>
            <rFont val="Helvetica"/>
            <family val="0"/>
          </rPr>
          <t xml:space="preserve">Imported Author:
Main track miles, exclusive of yards, side tracks, industry side tracks
</t>
        </r>
      </text>
    </comment>
    <comment ref="D25" authorId="0">
      <text>
        <r>
          <rPr>
            <sz val="11"/>
            <color indexed="8"/>
            <rFont val="Helvetica"/>
            <family val="0"/>
          </rPr>
          <t xml:space="preserve">Imported Author:
In service or stored serviceable. Exclude locos stored unserviceable.
</t>
        </r>
      </text>
    </comment>
    <comment ref="B29" authorId="0">
      <text>
        <r>
          <rPr>
            <sz val="11"/>
            <color indexed="8"/>
            <rFont val="Helvetica"/>
            <family val="0"/>
          </rPr>
          <t xml:space="preserve">Imported Author:
Your variance will indicate where you may need to make changes to improve profitability, customer service, or yield.
</t>
        </r>
      </text>
    </comment>
    <comment ref="A39" authorId="0">
      <text>
        <r>
          <rPr>
            <sz val="11"/>
            <color indexed="8"/>
            <rFont val="Helvetica"/>
            <family val="0"/>
          </rPr>
          <t xml:space="preserve">Imported Author:
Ought to average $5,000 per mile per year track only, e-brush-cutting, bridges, hwy X-ings, etc.  </t>
        </r>
      </text>
    </comment>
  </commentList>
</comments>
</file>

<file path=xl/sharedStrings.xml><?xml version="1.0" encoding="utf-8"?>
<sst xmlns="http://schemas.openxmlformats.org/spreadsheetml/2006/main" count="131" uniqueCount="107">
  <si>
    <t>Roy Blanchard's Shortline Performance Measurement Tool</t>
  </si>
  <si>
    <t>Version 5.0, updated March, 2014</t>
  </si>
  <si>
    <t>Mouse HERE ^</t>
  </si>
  <si>
    <t>Operating Instructions</t>
  </si>
  <si>
    <t xml:space="preserve"> </t>
  </si>
  <si>
    <t xml:space="preserve">Class 2,3 </t>
  </si>
  <si>
    <t>Pro Forma</t>
  </si>
  <si>
    <t>Sample RR</t>
  </si>
  <si>
    <t>Your RR</t>
  </si>
  <si>
    <t>Variance</t>
  </si>
  <si>
    <t>Ratios</t>
  </si>
  <si>
    <t>Your RR here</t>
  </si>
  <si>
    <t>in points</t>
  </si>
  <si>
    <t>($thousands)</t>
  </si>
  <si>
    <t>Year ending</t>
  </si>
  <si>
    <t>Income Statement</t>
  </si>
  <si>
    <t>Revenues</t>
  </si>
  <si>
    <t>Pct Revs</t>
  </si>
  <si>
    <t>Freight Revenue</t>
  </si>
  <si>
    <t>Other ops revenue</t>
  </si>
  <si>
    <t>Total Operating Revenues</t>
  </si>
  <si>
    <t>Operating Expenses</t>
  </si>
  <si>
    <t>Comp &amp; Benefits</t>
  </si>
  <si>
    <t>Locomotive Fuel</t>
  </si>
  <si>
    <t>Car hire</t>
  </si>
  <si>
    <t>Materials (Mechanical)</t>
  </si>
  <si>
    <t>Materials (Track)</t>
  </si>
  <si>
    <t>Casualty &amp; Insurance</t>
  </si>
  <si>
    <t>Depreciation</t>
  </si>
  <si>
    <t xml:space="preserve">Other   </t>
  </si>
  <si>
    <t>Total Operating Expense</t>
  </si>
  <si>
    <t>Operating Income</t>
  </si>
  <si>
    <t>“Below the Line” items</t>
  </si>
  <si>
    <t>Car Storage</t>
  </si>
  <si>
    <t>Property Leases</t>
  </si>
  <si>
    <t>45 G Credits</t>
  </si>
  <si>
    <t>Interest on loans</t>
  </si>
  <si>
    <t>Other expense</t>
  </si>
  <si>
    <t>Net income before taxes</t>
  </si>
  <si>
    <t>Provision for income taxes</t>
  </si>
  <si>
    <t xml:space="preserve">Net income </t>
  </si>
  <si>
    <t xml:space="preserve">Balance Sheet </t>
  </si>
  <si>
    <t>Assets</t>
  </si>
  <si>
    <t>Current Assets</t>
  </si>
  <si>
    <t>Plant &amp; Equip less depr</t>
  </si>
  <si>
    <t xml:space="preserve">Other </t>
  </si>
  <si>
    <t>Total Assets</t>
  </si>
  <si>
    <t>Liabilities</t>
  </si>
  <si>
    <t>Current Liabilities</t>
  </si>
  <si>
    <t xml:space="preserve">LT Debt </t>
  </si>
  <si>
    <t>Other LTD</t>
  </si>
  <si>
    <t>Total Liabilties</t>
  </si>
  <si>
    <t>Equity</t>
  </si>
  <si>
    <t>Total Liabilties &amp; SHE</t>
  </si>
  <si>
    <t>EBITDA</t>
  </si>
  <si>
    <t>Ratios (10)</t>
  </si>
  <si>
    <t>Operating Ratio</t>
  </si>
  <si>
    <t>Gross RR Ops Margin</t>
  </si>
  <si>
    <t xml:space="preserve">Net margin </t>
  </si>
  <si>
    <t>Current Ratio</t>
  </si>
  <si>
    <t>Debt/equity</t>
  </si>
  <si>
    <t>interest coverage</t>
  </si>
  <si>
    <t>ROIC</t>
  </si>
  <si>
    <t>ROE</t>
  </si>
  <si>
    <t>ROA</t>
  </si>
  <si>
    <t>Returns</t>
  </si>
  <si>
    <t>Earnings/Sales</t>
  </si>
  <si>
    <t>sales/assets</t>
  </si>
  <si>
    <t>assets/equity</t>
  </si>
  <si>
    <t>Average Operating Data</t>
  </si>
  <si>
    <t>Revs, Exp ($US000 omitted)</t>
  </si>
  <si>
    <t>Operating Data</t>
  </si>
  <si>
    <t>Shortline</t>
  </si>
  <si>
    <t xml:space="preserve">Sample </t>
  </si>
  <si>
    <t>Financials</t>
  </si>
  <si>
    <t>% Revs</t>
  </si>
  <si>
    <t>Railroad</t>
  </si>
  <si>
    <t>Year Ending</t>
  </si>
  <si>
    <t>Operating Revenues</t>
  </si>
  <si>
    <t>Base Car hire before reclaim</t>
  </si>
  <si>
    <t>Materials (mechanical)</t>
  </si>
  <si>
    <t>Materials (track incl program)</t>
  </si>
  <si>
    <t>Total Ops Exp</t>
  </si>
  <si>
    <t>Crew-starts/day</t>
  </si>
  <si>
    <t>Total Employees</t>
  </si>
  <si>
    <t>Revenue Carloads</t>
  </si>
  <si>
    <t>Route miles</t>
  </si>
  <si>
    <t>Locomotives</t>
  </si>
  <si>
    <t>Fuel cost/gallon</t>
  </si>
  <si>
    <t>Diesel Fuel Used (000 gals)</t>
  </si>
  <si>
    <t>Railway Prodictivity Measures</t>
  </si>
  <si>
    <t>Op Ratio</t>
  </si>
  <si>
    <t>Revs/mile</t>
  </si>
  <si>
    <t>Revs/loco</t>
  </si>
  <si>
    <t>Revs/CL**</t>
  </si>
  <si>
    <t>Base Car hire as pct revs</t>
  </si>
  <si>
    <t>Car hire/CL</t>
  </si>
  <si>
    <t>Ops exp/CL</t>
  </si>
  <si>
    <t>Operating income/CL</t>
  </si>
  <si>
    <t>Revs/emp</t>
  </si>
  <si>
    <t>Track exp/mile</t>
  </si>
  <si>
    <t>Ops exp/emp</t>
  </si>
  <si>
    <t>CL/route mile</t>
  </si>
  <si>
    <t>CL/emp</t>
  </si>
  <si>
    <t>CL/loco</t>
  </si>
  <si>
    <t>Gallons of fuel/CL</t>
  </si>
  <si>
    <t>Finished? Don't forget to save!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</si>
</sst>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-&quot;$&quot;* #,##0_-;_-&quot;$&quot;* \(#,##0\)_-;_-&quot;$&quot;* &quot;-&quot;??;_-@_-"/>
    <numFmt numFmtId="166" formatCode="0.0%"/>
    <numFmt numFmtId="167" formatCode="[&lt;0]\ * \(#,##0.0\);[=0]\ * &quot;-&quot;??\ ;\ * #,##0.0\ "/>
    <numFmt numFmtId="168" formatCode="#,##0.00%"/>
    <numFmt numFmtId="169" formatCode="&quot;$&quot;#,##0"/>
    <numFmt numFmtId="170" formatCode="#,##0.0%"/>
    <numFmt numFmtId="171" formatCode="[&lt;0]\ * \(#,##0.00\);[=0]\ * &quot;-&quot;??\ ;\ * #,##0.00\ "/>
    <numFmt numFmtId="172" formatCode="_-&quot;$&quot;* #,##0.00_-;_-&quot;$&quot;* \(#,##0.00\)_-;_-&quot;$&quot;* &quot;-&quot;??;_-@_-"/>
    <numFmt numFmtId="173" formatCode="[&lt;0]\ * \(#,##0\);[=0]\ * &quot;-&quot;??\ ;\ * #,##0\ "/>
  </numFmts>
  <fonts count="49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u val="single"/>
      <sz val="10"/>
      <color indexed="10"/>
      <name val="Times New Roman"/>
      <family val="0"/>
    </font>
    <font>
      <i/>
      <u val="single"/>
      <sz val="10"/>
      <color indexed="10"/>
      <name val="Arial"/>
      <family val="0"/>
    </font>
    <font>
      <b/>
      <sz val="10"/>
      <color indexed="10"/>
      <name val="Times New Roman"/>
      <family val="0"/>
    </font>
    <font>
      <sz val="11"/>
      <color indexed="8"/>
      <name val="Helvetica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i/>
      <u val="single"/>
      <sz val="9"/>
      <color indexed="10"/>
      <name val="Arial"/>
      <family val="0"/>
    </font>
    <font>
      <b/>
      <u val="single"/>
      <sz val="10"/>
      <color indexed="8"/>
      <name val="Arial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71" fontId="2" fillId="0" borderId="18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3" fontId="2" fillId="0" borderId="19" xfId="0" applyNumberFormat="1" applyFont="1" applyBorder="1" applyAlignment="1">
      <alignment/>
    </xf>
    <xf numFmtId="173" fontId="2" fillId="0" borderId="20" xfId="0" applyNumberFormat="1" applyFont="1" applyBorder="1" applyAlignment="1">
      <alignment/>
    </xf>
    <xf numFmtId="38" fontId="2" fillId="0" borderId="20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/>
    </xf>
    <xf numFmtId="173" fontId="2" fillId="0" borderId="22" xfId="0" applyNumberFormat="1" applyFont="1" applyBorder="1" applyAlignment="1">
      <alignment/>
    </xf>
    <xf numFmtId="38" fontId="2" fillId="0" borderId="22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7" fontId="2" fillId="0" borderId="17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167" fontId="2" fillId="0" borderId="22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BCCCB"/>
      <rgbColor rgb="00032A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zoomScalePageLayoutView="0" workbookViewId="0" topLeftCell="A1">
      <selection activeCell="M17" sqref="M17"/>
    </sheetView>
  </sheetViews>
  <sheetFormatPr defaultColWidth="15.796875" defaultRowHeight="11.25" customHeight="1"/>
  <cols>
    <col min="1" max="1" width="15.8984375" style="1" customWidth="1"/>
    <col min="2" max="3" width="8.59765625" style="1" customWidth="1"/>
    <col min="4" max="4" width="10.5" style="1" customWidth="1"/>
    <col min="5" max="5" width="8.59765625" style="1" customWidth="1"/>
    <col min="6" max="7" width="6.59765625" style="1" customWidth="1"/>
    <col min="8" max="8" width="6.8984375" style="1" customWidth="1"/>
    <col min="9" max="16384" width="15.8984375" style="1" customWidth="1"/>
  </cols>
  <sheetData>
    <row r="1" spans="1:8" ht="12.75" customHeight="1">
      <c r="A1" s="2"/>
      <c r="B1" s="2"/>
      <c r="C1" s="2"/>
      <c r="D1" s="2"/>
      <c r="E1" s="2"/>
      <c r="F1" s="2"/>
      <c r="G1" s="3"/>
      <c r="H1" s="3"/>
    </row>
    <row r="2" spans="1:8" ht="15.75" customHeight="1">
      <c r="A2" s="2"/>
      <c r="B2" s="2"/>
      <c r="C2" s="2"/>
      <c r="D2" s="4" t="s">
        <v>0</v>
      </c>
      <c r="E2" s="2"/>
      <c r="F2" s="2"/>
      <c r="G2" s="3"/>
      <c r="H2" s="3"/>
    </row>
    <row r="3" spans="1:8" ht="12.75" customHeight="1">
      <c r="A3" s="2"/>
      <c r="B3" s="2"/>
      <c r="C3" s="2"/>
      <c r="D3" s="5" t="s">
        <v>1</v>
      </c>
      <c r="E3" s="2"/>
      <c r="F3" s="2"/>
      <c r="G3" s="3"/>
      <c r="H3" s="3"/>
    </row>
    <row r="4" spans="1:8" ht="12.75" customHeight="1">
      <c r="A4" s="2"/>
      <c r="B4" s="2"/>
      <c r="C4" s="2"/>
      <c r="D4" s="2"/>
      <c r="E4" s="2"/>
      <c r="F4" s="2"/>
      <c r="G4" s="3"/>
      <c r="H4" s="3"/>
    </row>
    <row r="5" spans="1:8" ht="12.75" customHeight="1">
      <c r="A5" s="2"/>
      <c r="B5" s="2"/>
      <c r="C5" s="2"/>
      <c r="D5" s="6" t="s">
        <v>2</v>
      </c>
      <c r="E5" s="2"/>
      <c r="F5" s="2"/>
      <c r="G5" s="3"/>
      <c r="H5" s="3"/>
    </row>
    <row r="6" spans="1:8" ht="12.75" customHeight="1">
      <c r="A6" s="2"/>
      <c r="B6" s="2"/>
      <c r="C6" s="2"/>
      <c r="D6" s="2"/>
      <c r="E6" s="2"/>
      <c r="F6" s="2"/>
      <c r="G6" s="3"/>
      <c r="H6" s="3"/>
    </row>
    <row r="7" spans="1:8" ht="12.75" customHeight="1">
      <c r="A7" s="2"/>
      <c r="B7" s="2"/>
      <c r="C7" s="2"/>
      <c r="D7" s="4" t="s">
        <v>3</v>
      </c>
      <c r="E7" s="2"/>
      <c r="F7" s="2"/>
      <c r="G7" s="3"/>
      <c r="H7" s="3"/>
    </row>
    <row r="8" spans="1:8" ht="12.75" customHeight="1">
      <c r="A8" s="2"/>
      <c r="B8" s="2"/>
      <c r="C8" s="2"/>
      <c r="D8" s="2"/>
      <c r="E8" s="2"/>
      <c r="F8" s="2"/>
      <c r="G8" s="3"/>
      <c r="H8" s="3"/>
    </row>
    <row r="9" spans="1:8" ht="12.75" customHeight="1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3"/>
      <c r="H9" s="10"/>
    </row>
    <row r="10" spans="1:8" ht="12.75" customHeight="1">
      <c r="A10" s="11" t="s">
        <v>4</v>
      </c>
      <c r="B10" s="8" t="s">
        <v>6</v>
      </c>
      <c r="C10" s="8" t="s">
        <v>10</v>
      </c>
      <c r="D10" s="8" t="s">
        <v>11</v>
      </c>
      <c r="E10" s="8" t="s">
        <v>10</v>
      </c>
      <c r="F10" s="11" t="s">
        <v>12</v>
      </c>
      <c r="G10" s="3"/>
      <c r="H10" s="10"/>
    </row>
    <row r="11" spans="1:8" ht="12.75" customHeight="1">
      <c r="A11" s="11" t="s">
        <v>4</v>
      </c>
      <c r="B11" s="12" t="s">
        <v>13</v>
      </c>
      <c r="C11" s="13"/>
      <c r="D11" s="12" t="s">
        <v>13</v>
      </c>
      <c r="E11" s="13"/>
      <c r="F11" s="11"/>
      <c r="G11" s="3"/>
      <c r="H11" s="3"/>
    </row>
    <row r="12" spans="1:8" ht="12.75" customHeight="1">
      <c r="A12" s="11" t="s">
        <v>14</v>
      </c>
      <c r="B12" s="14">
        <v>41639</v>
      </c>
      <c r="C12" s="14"/>
      <c r="D12" s="14">
        <v>41639</v>
      </c>
      <c r="E12" s="14"/>
      <c r="F12" s="11"/>
      <c r="G12" s="3"/>
      <c r="H12" s="3"/>
    </row>
    <row r="13" spans="1:8" ht="12.75" customHeight="1">
      <c r="A13" s="11" t="s">
        <v>15</v>
      </c>
      <c r="B13" s="14"/>
      <c r="C13" s="14"/>
      <c r="D13" s="15"/>
      <c r="E13" s="14"/>
      <c r="F13" s="11"/>
      <c r="G13" s="3"/>
      <c r="H13" s="3"/>
    </row>
    <row r="14" spans="1:8" ht="12.75" customHeight="1">
      <c r="A14" s="11" t="s">
        <v>16</v>
      </c>
      <c r="B14" s="14"/>
      <c r="C14" s="8" t="s">
        <v>17</v>
      </c>
      <c r="D14" s="15"/>
      <c r="E14" s="14"/>
      <c r="F14" s="11"/>
      <c r="G14" s="3"/>
      <c r="H14" s="3"/>
    </row>
    <row r="15" spans="1:8" ht="12.75" customHeight="1">
      <c r="A15" s="2" t="s">
        <v>18</v>
      </c>
      <c r="B15" s="15">
        <v>13500</v>
      </c>
      <c r="C15" s="16">
        <f>B15/$B$17</f>
        <v>0.9</v>
      </c>
      <c r="D15" s="15">
        <v>10000</v>
      </c>
      <c r="E15" s="16">
        <f>D15/$D$17</f>
        <v>0.8333333333333334</v>
      </c>
      <c r="F15" s="17">
        <f>100*(E15-C15)</f>
        <v>-6.666666666666665</v>
      </c>
      <c r="G15" s="3"/>
      <c r="H15" s="3"/>
    </row>
    <row r="16" spans="1:8" ht="12.75" customHeight="1">
      <c r="A16" s="2" t="s">
        <v>19</v>
      </c>
      <c r="B16" s="15">
        <v>1500</v>
      </c>
      <c r="C16" s="16">
        <f>B16/$B$17</f>
        <v>0.1</v>
      </c>
      <c r="D16" s="15">
        <v>2000</v>
      </c>
      <c r="E16" s="16">
        <f>D16/$D$17</f>
        <v>0.16666666666666666</v>
      </c>
      <c r="F16" s="17">
        <f>100*(E16-C16)</f>
        <v>6.666666666666665</v>
      </c>
      <c r="G16" s="3"/>
      <c r="H16" s="3"/>
    </row>
    <row r="17" spans="1:8" ht="12.75" customHeight="1">
      <c r="A17" s="11" t="s">
        <v>20</v>
      </c>
      <c r="B17" s="15">
        <f>SUM(B15:B16)</f>
        <v>15000</v>
      </c>
      <c r="C17" s="16">
        <f>B17/$B$17</f>
        <v>1</v>
      </c>
      <c r="D17" s="15">
        <f>SUM(D15:D16)</f>
        <v>12000</v>
      </c>
      <c r="E17" s="16">
        <f>D17/$D$17</f>
        <v>1</v>
      </c>
      <c r="F17" s="17">
        <f>100*(E17-C17)</f>
        <v>0</v>
      </c>
      <c r="G17" s="3"/>
      <c r="H17" s="3"/>
    </row>
    <row r="18" spans="1:8" ht="12.75" customHeight="1">
      <c r="A18" s="11"/>
      <c r="B18" s="15"/>
      <c r="C18" s="16"/>
      <c r="D18" s="15"/>
      <c r="E18" s="16"/>
      <c r="F18" s="17"/>
      <c r="G18" s="3"/>
      <c r="H18" s="3"/>
    </row>
    <row r="19" spans="1:8" ht="12.75" customHeight="1">
      <c r="A19" s="11" t="s">
        <v>21</v>
      </c>
      <c r="B19" s="15"/>
      <c r="C19" s="16"/>
      <c r="D19" s="15"/>
      <c r="E19" s="16"/>
      <c r="F19" s="17"/>
      <c r="G19" s="3"/>
      <c r="H19" s="3"/>
    </row>
    <row r="20" spans="1:8" ht="12.75" customHeight="1">
      <c r="A20" s="11" t="s">
        <v>22</v>
      </c>
      <c r="B20" s="15">
        <f aca="true" t="shared" si="0" ref="B20:B27">$B$17*C20</f>
        <v>4650</v>
      </c>
      <c r="C20" s="16">
        <v>0.31</v>
      </c>
      <c r="D20" s="15">
        <v>4000</v>
      </c>
      <c r="E20" s="16">
        <f aca="true" t="shared" si="1" ref="E20:E29">D20/$D$17</f>
        <v>0.3333333333333333</v>
      </c>
      <c r="F20" s="17">
        <f aca="true" t="shared" si="2" ref="F20:F29">100*(E20-C20)</f>
        <v>2.3333333333333317</v>
      </c>
      <c r="G20" s="3"/>
      <c r="H20" s="3"/>
    </row>
    <row r="21" spans="1:8" ht="12.75" customHeight="1">
      <c r="A21" s="11" t="s">
        <v>23</v>
      </c>
      <c r="B21" s="15">
        <f t="shared" si="0"/>
        <v>2850</v>
      </c>
      <c r="C21" s="16">
        <v>0.19</v>
      </c>
      <c r="D21" s="15">
        <v>2900</v>
      </c>
      <c r="E21" s="16">
        <f t="shared" si="1"/>
        <v>0.24166666666666667</v>
      </c>
      <c r="F21" s="17">
        <f t="shared" si="2"/>
        <v>5.166666666666667</v>
      </c>
      <c r="G21" s="3"/>
      <c r="H21" s="3"/>
    </row>
    <row r="22" spans="1:8" ht="12.75" customHeight="1">
      <c r="A22" s="11" t="s">
        <v>24</v>
      </c>
      <c r="B22" s="15">
        <f t="shared" si="0"/>
        <v>2550</v>
      </c>
      <c r="C22" s="16">
        <v>0.17</v>
      </c>
      <c r="D22" s="15">
        <v>2100</v>
      </c>
      <c r="E22" s="16">
        <f t="shared" si="1"/>
        <v>0.175</v>
      </c>
      <c r="F22" s="17">
        <f t="shared" si="2"/>
        <v>0.49999999999999767</v>
      </c>
      <c r="G22" s="3"/>
      <c r="H22" s="3"/>
    </row>
    <row r="23" spans="1:8" ht="12.75" customHeight="1">
      <c r="A23" s="11" t="s">
        <v>25</v>
      </c>
      <c r="B23" s="15">
        <f t="shared" si="0"/>
        <v>300</v>
      </c>
      <c r="C23" s="16">
        <v>0.02</v>
      </c>
      <c r="D23" s="15">
        <v>240</v>
      </c>
      <c r="E23" s="16">
        <f t="shared" si="1"/>
        <v>0.02</v>
      </c>
      <c r="F23" s="17">
        <f t="shared" si="2"/>
        <v>0</v>
      </c>
      <c r="G23" s="3"/>
      <c r="H23" s="3"/>
    </row>
    <row r="24" spans="1:8" ht="12.75" customHeight="1">
      <c r="A24" s="11" t="s">
        <v>26</v>
      </c>
      <c r="B24" s="15">
        <f t="shared" si="0"/>
        <v>750</v>
      </c>
      <c r="C24" s="16">
        <v>0.05</v>
      </c>
      <c r="D24" s="15">
        <v>550</v>
      </c>
      <c r="E24" s="16">
        <f t="shared" si="1"/>
        <v>0.04583333333333333</v>
      </c>
      <c r="F24" s="17">
        <f t="shared" si="2"/>
        <v>-0.4166666666666673</v>
      </c>
      <c r="G24" s="3"/>
      <c r="H24" s="3"/>
    </row>
    <row r="25" spans="1:8" ht="12.75" customHeight="1">
      <c r="A25" s="11" t="s">
        <v>27</v>
      </c>
      <c r="B25" s="15">
        <f t="shared" si="0"/>
        <v>300</v>
      </c>
      <c r="C25" s="16">
        <v>0.02</v>
      </c>
      <c r="D25" s="15">
        <v>50</v>
      </c>
      <c r="E25" s="16">
        <f t="shared" si="1"/>
        <v>0.004166666666666667</v>
      </c>
      <c r="F25" s="17">
        <f t="shared" si="2"/>
        <v>-1.5833333333333335</v>
      </c>
      <c r="G25" s="3"/>
      <c r="H25" s="3"/>
    </row>
    <row r="26" spans="1:8" ht="12.75" customHeight="1">
      <c r="A26" s="11" t="s">
        <v>28</v>
      </c>
      <c r="B26" s="15">
        <f t="shared" si="0"/>
        <v>1200</v>
      </c>
      <c r="C26" s="16">
        <v>0.08</v>
      </c>
      <c r="D26" s="15">
        <v>1000</v>
      </c>
      <c r="E26" s="16">
        <f t="shared" si="1"/>
        <v>0.08333333333333333</v>
      </c>
      <c r="F26" s="17">
        <f t="shared" si="2"/>
        <v>0.3333333333333327</v>
      </c>
      <c r="G26" s="3"/>
      <c r="H26" s="3"/>
    </row>
    <row r="27" spans="1:8" ht="12.75" customHeight="1">
      <c r="A27" s="11" t="s">
        <v>29</v>
      </c>
      <c r="B27" s="15">
        <f t="shared" si="0"/>
        <v>150</v>
      </c>
      <c r="C27" s="16">
        <v>0.01</v>
      </c>
      <c r="D27" s="15">
        <v>90</v>
      </c>
      <c r="E27" s="16">
        <f t="shared" si="1"/>
        <v>0.0075</v>
      </c>
      <c r="F27" s="17">
        <f t="shared" si="2"/>
        <v>-0.25000000000000006</v>
      </c>
      <c r="G27" s="3"/>
      <c r="H27" s="3"/>
    </row>
    <row r="28" spans="1:8" ht="12.75" customHeight="1">
      <c r="A28" s="11" t="s">
        <v>30</v>
      </c>
      <c r="B28" s="15">
        <f>SUM(B20:B27)</f>
        <v>12750</v>
      </c>
      <c r="C28" s="16">
        <f>B28/$B$17</f>
        <v>0.85</v>
      </c>
      <c r="D28" s="15">
        <f>SUM(D20:D27)</f>
        <v>10930</v>
      </c>
      <c r="E28" s="16">
        <f t="shared" si="1"/>
        <v>0.9108333333333334</v>
      </c>
      <c r="F28" s="17">
        <f t="shared" si="2"/>
        <v>6.083333333333341</v>
      </c>
      <c r="G28" s="3"/>
      <c r="H28" s="3"/>
    </row>
    <row r="29" spans="1:8" ht="12.75" customHeight="1">
      <c r="A29" s="11" t="s">
        <v>31</v>
      </c>
      <c r="B29" s="15">
        <f>B17-B28</f>
        <v>2250</v>
      </c>
      <c r="C29" s="16"/>
      <c r="D29" s="15">
        <f>D17-D28</f>
        <v>1070</v>
      </c>
      <c r="E29" s="16">
        <f t="shared" si="1"/>
        <v>0.08916666666666667</v>
      </c>
      <c r="F29" s="17">
        <f t="shared" si="2"/>
        <v>8.916666666666668</v>
      </c>
      <c r="G29" s="3"/>
      <c r="H29" s="3"/>
    </row>
    <row r="30" spans="1:8" ht="12.75" customHeight="1">
      <c r="A30" s="11" t="s">
        <v>32</v>
      </c>
      <c r="B30" s="15"/>
      <c r="C30" s="16"/>
      <c r="D30" s="15"/>
      <c r="E30" s="16"/>
      <c r="F30" s="17"/>
      <c r="G30" s="3"/>
      <c r="H30" s="3"/>
    </row>
    <row r="31" spans="1:8" ht="12.75" customHeight="1">
      <c r="A31" s="11" t="s">
        <v>33</v>
      </c>
      <c r="B31" s="15">
        <v>100</v>
      </c>
      <c r="C31" s="16">
        <f aca="true" t="shared" si="3" ref="C31:C38">B31/$B$17</f>
        <v>0.006666666666666667</v>
      </c>
      <c r="D31" s="15">
        <v>200</v>
      </c>
      <c r="E31" s="16">
        <f aca="true" t="shared" si="4" ref="E31:E38">D31/$D$17</f>
        <v>0.016666666666666666</v>
      </c>
      <c r="F31" s="17">
        <f aca="true" t="shared" si="5" ref="F31:F38">100*(E31-C31)</f>
        <v>0.9999999999999999</v>
      </c>
      <c r="G31" s="3"/>
      <c r="H31" s="3"/>
    </row>
    <row r="32" spans="1:8" ht="12.75" customHeight="1">
      <c r="A32" s="11" t="s">
        <v>34</v>
      </c>
      <c r="B32" s="15">
        <v>40</v>
      </c>
      <c r="C32" s="16">
        <f t="shared" si="3"/>
        <v>0.0026666666666666666</v>
      </c>
      <c r="D32" s="15">
        <v>30</v>
      </c>
      <c r="E32" s="16">
        <f t="shared" si="4"/>
        <v>0.0025</v>
      </c>
      <c r="F32" s="17">
        <f t="shared" si="5"/>
        <v>-0.016666666666666653</v>
      </c>
      <c r="G32" s="3"/>
      <c r="H32" s="3"/>
    </row>
    <row r="33" spans="1:8" ht="12.75" customHeight="1">
      <c r="A33" s="11" t="s">
        <v>35</v>
      </c>
      <c r="B33" s="15">
        <v>500</v>
      </c>
      <c r="C33" s="16">
        <f t="shared" si="3"/>
        <v>0.03333333333333333</v>
      </c>
      <c r="D33" s="15">
        <v>50</v>
      </c>
      <c r="E33" s="16">
        <f t="shared" si="4"/>
        <v>0.004166666666666667</v>
      </c>
      <c r="F33" s="17">
        <f t="shared" si="5"/>
        <v>-2.9166666666666665</v>
      </c>
      <c r="G33" s="3"/>
      <c r="H33" s="3"/>
    </row>
    <row r="34" spans="1:8" ht="12.75" customHeight="1">
      <c r="A34" s="11" t="s">
        <v>36</v>
      </c>
      <c r="B34" s="15">
        <v>-400</v>
      </c>
      <c r="C34" s="16">
        <f t="shared" si="3"/>
        <v>-0.02666666666666667</v>
      </c>
      <c r="D34" s="15">
        <v>-400</v>
      </c>
      <c r="E34" s="16">
        <f t="shared" si="4"/>
        <v>-0.03333333333333333</v>
      </c>
      <c r="F34" s="17">
        <f t="shared" si="5"/>
        <v>-0.6666666666666664</v>
      </c>
      <c r="G34" s="3"/>
      <c r="H34" s="3"/>
    </row>
    <row r="35" spans="1:8" ht="12.75" customHeight="1">
      <c r="A35" s="11" t="s">
        <v>37</v>
      </c>
      <c r="B35" s="15">
        <v>-10</v>
      </c>
      <c r="C35" s="16">
        <f t="shared" si="3"/>
        <v>-0.0006666666666666666</v>
      </c>
      <c r="D35" s="15">
        <v>-5</v>
      </c>
      <c r="E35" s="16">
        <f t="shared" si="4"/>
        <v>-0.0004166666666666667</v>
      </c>
      <c r="F35" s="17">
        <f t="shared" si="5"/>
        <v>0.024999999999999994</v>
      </c>
      <c r="G35" s="3"/>
      <c r="H35" s="3"/>
    </row>
    <row r="36" spans="1:8" ht="12.75" customHeight="1">
      <c r="A36" s="11" t="s">
        <v>38</v>
      </c>
      <c r="B36" s="15">
        <f>SUM(B29:B35)</f>
        <v>2480</v>
      </c>
      <c r="C36" s="16">
        <f t="shared" si="3"/>
        <v>0.16533333333333333</v>
      </c>
      <c r="D36" s="15">
        <f>SUM(D29:D35)</f>
        <v>945</v>
      </c>
      <c r="E36" s="16">
        <f t="shared" si="4"/>
        <v>0.07875</v>
      </c>
      <c r="F36" s="17">
        <f t="shared" si="5"/>
        <v>-8.658333333333333</v>
      </c>
      <c r="G36" s="3"/>
      <c r="H36" s="3"/>
    </row>
    <row r="37" spans="1:8" ht="12.75" customHeight="1">
      <c r="A37" s="11" t="s">
        <v>39</v>
      </c>
      <c r="B37" s="15">
        <v>-400</v>
      </c>
      <c r="C37" s="16">
        <f t="shared" si="3"/>
        <v>-0.02666666666666667</v>
      </c>
      <c r="D37" s="15">
        <v>-400</v>
      </c>
      <c r="E37" s="16">
        <f t="shared" si="4"/>
        <v>-0.03333333333333333</v>
      </c>
      <c r="F37" s="17">
        <f t="shared" si="5"/>
        <v>-0.6666666666666664</v>
      </c>
      <c r="G37" s="3"/>
      <c r="H37" s="3"/>
    </row>
    <row r="38" spans="1:8" ht="12.75" customHeight="1">
      <c r="A38" s="11" t="s">
        <v>40</v>
      </c>
      <c r="B38" s="15">
        <f>B37+B36</f>
        <v>2080</v>
      </c>
      <c r="C38" s="16">
        <f t="shared" si="3"/>
        <v>0.13866666666666666</v>
      </c>
      <c r="D38" s="15">
        <f>D37+D36</f>
        <v>545</v>
      </c>
      <c r="E38" s="16">
        <f t="shared" si="4"/>
        <v>0.04541666666666667</v>
      </c>
      <c r="F38" s="17">
        <f t="shared" si="5"/>
        <v>-9.325</v>
      </c>
      <c r="G38" s="3"/>
      <c r="H38" s="3"/>
    </row>
    <row r="39" spans="1:8" ht="12.75" customHeight="1">
      <c r="A39" s="2"/>
      <c r="B39" s="15"/>
      <c r="C39" s="15"/>
      <c r="D39" s="18"/>
      <c r="E39" s="15"/>
      <c r="F39" s="17"/>
      <c r="G39" s="3"/>
      <c r="H39" s="3"/>
    </row>
    <row r="40" spans="1:8" ht="12.75" customHeight="1">
      <c r="A40" s="11" t="s">
        <v>41</v>
      </c>
      <c r="B40" s="8" t="str">
        <f>B10</f>
        <v>Pro Forma</v>
      </c>
      <c r="C40" s="11"/>
      <c r="D40" s="8" t="str">
        <f>D10</f>
        <v>Your RR here</v>
      </c>
      <c r="E40" s="11"/>
      <c r="F40" s="11"/>
      <c r="G40" s="3"/>
      <c r="H40" s="3"/>
    </row>
    <row r="41" spans="1:8" ht="12.75" customHeight="1">
      <c r="A41" s="11" t="s">
        <v>42</v>
      </c>
      <c r="B41" s="19"/>
      <c r="C41" s="11"/>
      <c r="D41" s="20"/>
      <c r="E41" s="11"/>
      <c r="F41" s="11"/>
      <c r="G41" s="3"/>
      <c r="H41" s="3"/>
    </row>
    <row r="42" spans="1:8" ht="12.75" customHeight="1">
      <c r="A42" s="2" t="s">
        <v>43</v>
      </c>
      <c r="B42" s="15">
        <v>2817</v>
      </c>
      <c r="C42" s="2"/>
      <c r="D42" s="20">
        <v>1220</v>
      </c>
      <c r="E42" s="2"/>
      <c r="F42" s="2"/>
      <c r="G42" s="3"/>
      <c r="H42" s="3"/>
    </row>
    <row r="43" spans="1:8" ht="12.75" customHeight="1">
      <c r="A43" s="2" t="s">
        <v>44</v>
      </c>
      <c r="B43" s="15">
        <v>10206</v>
      </c>
      <c r="C43" s="2"/>
      <c r="D43" s="20">
        <v>10000</v>
      </c>
      <c r="E43" s="2"/>
      <c r="F43" s="2"/>
      <c r="G43" s="3"/>
      <c r="H43" s="3"/>
    </row>
    <row r="44" spans="1:8" ht="12.75" customHeight="1">
      <c r="A44" s="2" t="s">
        <v>45</v>
      </c>
      <c r="B44" s="15">
        <v>0</v>
      </c>
      <c r="C44" s="2"/>
      <c r="D44" s="20">
        <v>2500</v>
      </c>
      <c r="E44" s="2"/>
      <c r="F44" s="2"/>
      <c r="G44" s="3"/>
      <c r="H44" s="3"/>
    </row>
    <row r="45" spans="1:8" ht="12.75" customHeight="1">
      <c r="A45" s="2" t="s">
        <v>46</v>
      </c>
      <c r="B45" s="15">
        <f>SUM(B42:B44)</f>
        <v>13023</v>
      </c>
      <c r="C45" s="2"/>
      <c r="D45" s="20">
        <f>SUM(D42:D44)</f>
        <v>13720</v>
      </c>
      <c r="E45" s="2"/>
      <c r="F45" s="2"/>
      <c r="G45" s="3"/>
      <c r="H45" s="3"/>
    </row>
    <row r="46" spans="1:8" ht="12.75" customHeight="1">
      <c r="A46" s="11" t="s">
        <v>47</v>
      </c>
      <c r="B46" s="15"/>
      <c r="C46" s="2"/>
      <c r="D46" s="20"/>
      <c r="E46" s="2"/>
      <c r="F46" s="2"/>
      <c r="G46" s="3"/>
      <c r="H46" s="3"/>
    </row>
    <row r="47" spans="1:8" ht="12.75" customHeight="1">
      <c r="A47" s="2" t="s">
        <v>48</v>
      </c>
      <c r="B47" s="15">
        <v>1346</v>
      </c>
      <c r="C47" s="2"/>
      <c r="D47" s="20">
        <v>1500</v>
      </c>
      <c r="E47" s="2"/>
      <c r="F47" s="2"/>
      <c r="G47" s="3"/>
      <c r="H47" s="3"/>
    </row>
    <row r="48" spans="1:8" ht="12.75" customHeight="1">
      <c r="A48" s="2" t="s">
        <v>49</v>
      </c>
      <c r="B48" s="15">
        <v>1041</v>
      </c>
      <c r="C48" s="2"/>
      <c r="D48" s="20">
        <v>2000</v>
      </c>
      <c r="E48" s="2"/>
      <c r="F48" s="2"/>
      <c r="G48" s="3"/>
      <c r="H48" s="3"/>
    </row>
    <row r="49" spans="1:8" ht="12.75" customHeight="1">
      <c r="A49" s="2" t="s">
        <v>50</v>
      </c>
      <c r="B49" s="15">
        <v>2481</v>
      </c>
      <c r="C49" s="2"/>
      <c r="D49" s="20">
        <v>3000</v>
      </c>
      <c r="E49" s="2"/>
      <c r="F49" s="2"/>
      <c r="G49" s="3"/>
      <c r="H49" s="3"/>
    </row>
    <row r="50" spans="1:8" ht="12.75" customHeight="1">
      <c r="A50" s="2" t="s">
        <v>51</v>
      </c>
      <c r="B50" s="15">
        <f>SUM(B47:B49)</f>
        <v>4868</v>
      </c>
      <c r="C50" s="2"/>
      <c r="D50" s="20">
        <f>SUM(D47:D49)</f>
        <v>6500</v>
      </c>
      <c r="E50" s="2"/>
      <c r="F50" s="2"/>
      <c r="G50" s="3"/>
      <c r="H50" s="3"/>
    </row>
    <row r="51" spans="1:8" ht="12.75" customHeight="1">
      <c r="A51" s="2" t="s">
        <v>52</v>
      </c>
      <c r="B51" s="15">
        <v>8155</v>
      </c>
      <c r="C51" s="2"/>
      <c r="D51" s="20">
        <f>D52-D50</f>
        <v>7220</v>
      </c>
      <c r="E51" s="2"/>
      <c r="F51" s="2"/>
      <c r="G51" s="3"/>
      <c r="H51" s="3"/>
    </row>
    <row r="52" spans="1:8" ht="12.75" customHeight="1">
      <c r="A52" s="2" t="s">
        <v>53</v>
      </c>
      <c r="B52" s="15">
        <f>B51+B50</f>
        <v>13023</v>
      </c>
      <c r="C52" s="2"/>
      <c r="D52" s="20">
        <f>D45</f>
        <v>13720</v>
      </c>
      <c r="E52" s="2"/>
      <c r="F52" s="2"/>
      <c r="G52" s="3"/>
      <c r="H52" s="3"/>
    </row>
    <row r="53" spans="1:8" ht="12.75" customHeight="1">
      <c r="A53" s="2"/>
      <c r="B53" s="15"/>
      <c r="C53" s="2"/>
      <c r="D53" s="20"/>
      <c r="E53" s="2"/>
      <c r="F53" s="2"/>
      <c r="G53" s="3"/>
      <c r="H53" s="3"/>
    </row>
    <row r="54" spans="1:8" ht="12.75" customHeight="1">
      <c r="A54" s="11" t="s">
        <v>54</v>
      </c>
      <c r="B54" s="19"/>
      <c r="C54" s="11"/>
      <c r="D54" s="20"/>
      <c r="E54" s="11"/>
      <c r="F54" s="11"/>
      <c r="G54" s="3"/>
      <c r="H54" s="3"/>
    </row>
    <row r="55" spans="1:8" ht="12.75" customHeight="1">
      <c r="A55" s="11" t="s">
        <v>31</v>
      </c>
      <c r="B55" s="19">
        <f>B29</f>
        <v>2250</v>
      </c>
      <c r="C55" s="11"/>
      <c r="D55" s="20">
        <f>D29</f>
        <v>1070</v>
      </c>
      <c r="E55" s="11"/>
      <c r="F55" s="11"/>
      <c r="G55" s="3"/>
      <c r="H55" s="3"/>
    </row>
    <row r="56" spans="1:8" ht="12.75" customHeight="1">
      <c r="A56" s="2" t="s">
        <v>28</v>
      </c>
      <c r="B56" s="15">
        <f>B26</f>
        <v>1200</v>
      </c>
      <c r="C56" s="2"/>
      <c r="D56" s="15">
        <f>D26</f>
        <v>1000</v>
      </c>
      <c r="E56" s="2"/>
      <c r="F56" s="2"/>
      <c r="G56" s="3"/>
      <c r="H56" s="3"/>
    </row>
    <row r="57" spans="1:8" ht="12.75" customHeight="1">
      <c r="A57" s="2" t="s">
        <v>54</v>
      </c>
      <c r="B57" s="15">
        <f>SUM(B55:B56)</f>
        <v>3450</v>
      </c>
      <c r="C57" s="21">
        <f>B57/B17</f>
        <v>0.23</v>
      </c>
      <c r="D57" s="15">
        <f>SUM(D55:D56)</f>
        <v>2070</v>
      </c>
      <c r="E57" s="21">
        <f>D57/D17</f>
        <v>0.1725</v>
      </c>
      <c r="F57" s="2"/>
      <c r="G57" s="3"/>
      <c r="H57" s="3"/>
    </row>
    <row r="58" spans="1:8" ht="12.75" customHeight="1">
      <c r="A58" s="2"/>
      <c r="B58" s="15"/>
      <c r="C58" s="15"/>
      <c r="D58" s="20"/>
      <c r="E58" s="15"/>
      <c r="F58" s="2"/>
      <c r="G58" s="3"/>
      <c r="H58" s="10"/>
    </row>
    <row r="59" spans="1:8" ht="12.75" customHeight="1">
      <c r="A59" s="11" t="s">
        <v>55</v>
      </c>
      <c r="B59" s="2" t="s">
        <v>4</v>
      </c>
      <c r="C59" s="15"/>
      <c r="D59" s="12" t="s">
        <v>4</v>
      </c>
      <c r="E59" s="2" t="s">
        <v>4</v>
      </c>
      <c r="F59" s="11"/>
      <c r="G59" s="3"/>
      <c r="H59" s="10"/>
    </row>
    <row r="60" spans="1:8" ht="12.75" customHeight="1">
      <c r="A60" s="22" t="s">
        <v>56</v>
      </c>
      <c r="B60" s="23">
        <f>(B28/B17)</f>
        <v>0.85</v>
      </c>
      <c r="C60" s="23"/>
      <c r="D60" s="23">
        <f>(D28/D17)</f>
        <v>0.9108333333333334</v>
      </c>
      <c r="E60" s="23"/>
      <c r="F60" s="17">
        <f>100*(D60-B60)</f>
        <v>6.083333333333341</v>
      </c>
      <c r="G60" s="3"/>
      <c r="H60" s="24"/>
    </row>
    <row r="61" spans="1:8" ht="12.75" customHeight="1">
      <c r="A61" s="22" t="s">
        <v>57</v>
      </c>
      <c r="B61" s="23">
        <f>1-B60</f>
        <v>0.15000000000000002</v>
      </c>
      <c r="C61" s="23"/>
      <c r="D61" s="23">
        <f>1-D60</f>
        <v>0.08916666666666662</v>
      </c>
      <c r="E61" s="23"/>
      <c r="F61" s="17">
        <f>100*(D61-B61)</f>
        <v>-6.083333333333341</v>
      </c>
      <c r="G61" s="3"/>
      <c r="H61" s="24"/>
    </row>
    <row r="62" spans="1:8" ht="12.75" customHeight="1">
      <c r="A62" s="22" t="s">
        <v>58</v>
      </c>
      <c r="B62" s="23">
        <f>C38</f>
        <v>0.13866666666666666</v>
      </c>
      <c r="C62" s="23"/>
      <c r="D62" s="23">
        <f>E38</f>
        <v>0.04541666666666667</v>
      </c>
      <c r="E62" s="23"/>
      <c r="F62" s="17">
        <f>100*(D62-B62)</f>
        <v>-9.325</v>
      </c>
      <c r="G62" s="3"/>
      <c r="H62" s="24"/>
    </row>
    <row r="63" spans="1:8" ht="12.75" customHeight="1">
      <c r="A63" s="22" t="s">
        <v>59</v>
      </c>
      <c r="B63" s="25">
        <f>B42/B47</f>
        <v>2.0928677563150075</v>
      </c>
      <c r="C63" s="25"/>
      <c r="D63" s="25">
        <f>D42/D47</f>
        <v>0.8133333333333334</v>
      </c>
      <c r="E63" s="23"/>
      <c r="F63" s="17">
        <f>D63-B63</f>
        <v>-1.279534422981674</v>
      </c>
      <c r="G63" s="3"/>
      <c r="H63" s="24"/>
    </row>
    <row r="64" spans="1:8" ht="12.75" customHeight="1">
      <c r="A64" s="22" t="s">
        <v>60</v>
      </c>
      <c r="B64" s="23">
        <f>B48/B51</f>
        <v>0.12765174739423665</v>
      </c>
      <c r="C64" s="23"/>
      <c r="D64" s="23">
        <f>D48/D51</f>
        <v>0.2770083102493075</v>
      </c>
      <c r="E64" s="23"/>
      <c r="F64" s="17">
        <f>100*(D64-B64)</f>
        <v>14.935656285507084</v>
      </c>
      <c r="G64" s="3"/>
      <c r="H64" s="24"/>
    </row>
    <row r="65" spans="1:8" ht="12.75" customHeight="1">
      <c r="A65" s="22" t="s">
        <v>61</v>
      </c>
      <c r="B65" s="26">
        <f>-1*(B29/B34)</f>
        <v>5.625</v>
      </c>
      <c r="C65" s="27"/>
      <c r="D65" s="26">
        <f>-1*(D29/D34)</f>
        <v>2.675</v>
      </c>
      <c r="E65" s="23"/>
      <c r="F65" s="17"/>
      <c r="G65" s="3"/>
      <c r="H65" s="24"/>
    </row>
    <row r="66" spans="1:8" ht="12.75" customHeight="1">
      <c r="A66" s="22" t="s">
        <v>62</v>
      </c>
      <c r="B66" s="23">
        <f>B38/(B45-B48)</f>
        <v>0.17359372391921216</v>
      </c>
      <c r="C66" s="23"/>
      <c r="D66" s="23">
        <f>D38/(D45-D48)</f>
        <v>0.046501706484641636</v>
      </c>
      <c r="E66" s="23"/>
      <c r="F66" s="17">
        <f>100*(D66-B66)</f>
        <v>-12.709201743457053</v>
      </c>
      <c r="G66" s="3"/>
      <c r="H66" s="24"/>
    </row>
    <row r="67" spans="1:8" ht="12.75" customHeight="1">
      <c r="A67" s="22" t="s">
        <v>63</v>
      </c>
      <c r="B67" s="23">
        <f>B70*B71*B72</f>
        <v>0.25505824647455544</v>
      </c>
      <c r="C67" s="23"/>
      <c r="D67" s="23">
        <f>D70*D71*D72</f>
        <v>0.07548476454293629</v>
      </c>
      <c r="E67" s="23"/>
      <c r="F67" s="17">
        <f>100*(D67-B67)</f>
        <v>-17.957348193161916</v>
      </c>
      <c r="G67" s="3"/>
      <c r="H67" s="24"/>
    </row>
    <row r="68" spans="1:8" ht="12.75" customHeight="1">
      <c r="A68" s="22" t="s">
        <v>64</v>
      </c>
      <c r="B68" s="23">
        <f>B38/B45</f>
        <v>0.15971742302080932</v>
      </c>
      <c r="C68" s="23"/>
      <c r="D68" s="23">
        <f>D38/D45</f>
        <v>0.03972303206997085</v>
      </c>
      <c r="E68" s="23"/>
      <c r="F68" s="17">
        <f>100*(D68-B68)</f>
        <v>-11.999439095083847</v>
      </c>
      <c r="G68" s="3"/>
      <c r="H68" s="24"/>
    </row>
    <row r="69" spans="1:8" ht="12.75" customHeight="1">
      <c r="A69" s="11" t="s">
        <v>65</v>
      </c>
      <c r="B69" s="12" t="s">
        <v>4</v>
      </c>
      <c r="C69" s="23"/>
      <c r="D69" s="12" t="s">
        <v>4</v>
      </c>
      <c r="E69" s="23"/>
      <c r="F69" s="17"/>
      <c r="G69" s="3"/>
      <c r="H69" s="28" t="s">
        <v>4</v>
      </c>
    </row>
    <row r="70" spans="1:8" ht="12.75" customHeight="1">
      <c r="A70" s="2" t="s">
        <v>66</v>
      </c>
      <c r="B70" s="23">
        <f>B62</f>
        <v>0.13866666666666666</v>
      </c>
      <c r="C70" s="23"/>
      <c r="D70" s="23">
        <f>D62</f>
        <v>0.04541666666666667</v>
      </c>
      <c r="E70" s="23"/>
      <c r="F70" s="17">
        <f>100*(D70-B70)</f>
        <v>-9.325</v>
      </c>
      <c r="G70" s="3"/>
      <c r="H70" s="24"/>
    </row>
    <row r="71" spans="1:8" ht="12.75" customHeight="1">
      <c r="A71" s="2" t="s">
        <v>67</v>
      </c>
      <c r="B71" s="29">
        <f>B17/B45</f>
        <v>1.151808339092375</v>
      </c>
      <c r="C71" s="29"/>
      <c r="D71" s="29">
        <f>D17/D45</f>
        <v>0.8746355685131195</v>
      </c>
      <c r="E71" s="23"/>
      <c r="F71" s="30">
        <f>D71-B71</f>
        <v>-0.2771727705792555</v>
      </c>
      <c r="G71" s="3"/>
      <c r="H71" s="24"/>
    </row>
    <row r="72" spans="1:8" ht="12.75" customHeight="1">
      <c r="A72" s="2" t="s">
        <v>68</v>
      </c>
      <c r="B72" s="29">
        <f>B45/B51</f>
        <v>1.596934396076027</v>
      </c>
      <c r="C72" s="29"/>
      <c r="D72" s="29">
        <f>D45/D51</f>
        <v>1.9002770083102494</v>
      </c>
      <c r="E72" s="23"/>
      <c r="F72" s="30">
        <f>D72-B72</f>
        <v>0.30334261223422243</v>
      </c>
      <c r="G72" s="3"/>
      <c r="H72" s="24"/>
    </row>
    <row r="73" spans="1:8" ht="12.75" customHeight="1">
      <c r="A73" s="2"/>
      <c r="B73" s="2"/>
      <c r="C73" s="2"/>
      <c r="D73" s="2"/>
      <c r="E73" s="2"/>
      <c r="F73" s="2"/>
      <c r="G73" s="3"/>
      <c r="H73" s="3"/>
    </row>
    <row r="74" spans="1:8" ht="12.75" customHeight="1">
      <c r="A74" s="3"/>
      <c r="B74" s="3"/>
      <c r="C74" s="3"/>
      <c r="D74" s="3"/>
      <c r="E74" s="3"/>
      <c r="F74" s="3"/>
      <c r="G74" s="3"/>
      <c r="H74" s="3"/>
    </row>
  </sheetData>
  <sheetProtection/>
  <printOptions/>
  <pageMargins left="0" right="0" top="0" bottom="0" header="0" footer="0"/>
  <pageSetup horizontalDpi="600" verticalDpi="600" orientation="portrait"/>
  <headerFooter>
    <oddFooter>&amp;C&amp;"Helvetica,Regular"&amp;11&amp;P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showGridLines="0" zoomScalePageLayoutView="0" workbookViewId="0" topLeftCell="A1">
      <selection activeCell="A1" sqref="A1"/>
    </sheetView>
  </sheetViews>
  <sheetFormatPr defaultColWidth="17" defaultRowHeight="11.25" customHeight="1"/>
  <cols>
    <col min="1" max="1" width="17" style="31" customWidth="1"/>
    <col min="2" max="3" width="8" style="31" customWidth="1"/>
    <col min="4" max="5" width="9" style="31" customWidth="1"/>
    <col min="6" max="6" width="6.8984375" style="31" customWidth="1"/>
    <col min="7" max="16384" width="17" style="31" customWidth="1"/>
  </cols>
  <sheetData>
    <row r="1" ht="1.5" customHeight="1"/>
    <row r="2" spans="1:6" ht="12.75" customHeight="1">
      <c r="A2" s="11"/>
      <c r="B2" s="2"/>
      <c r="C2" s="2"/>
      <c r="D2" s="2"/>
      <c r="E2" s="2"/>
      <c r="F2" s="2"/>
    </row>
    <row r="3" spans="1:6" ht="15.75" customHeight="1">
      <c r="A3" s="11"/>
      <c r="B3" s="2"/>
      <c r="C3" s="2"/>
      <c r="D3" s="4" t="s">
        <v>0</v>
      </c>
      <c r="E3" s="4"/>
      <c r="F3" s="2"/>
    </row>
    <row r="4" spans="1:6" ht="12.75" customHeight="1">
      <c r="A4" s="11"/>
      <c r="B4" s="2"/>
      <c r="C4" s="2"/>
      <c r="D4" s="32" t="str">
        <f>'Financials - Income Statement e'!D3</f>
        <v>Version 5.0, updated March, 2014</v>
      </c>
      <c r="E4" s="5"/>
      <c r="F4" s="2"/>
    </row>
    <row r="5" spans="1:6" ht="12.75" customHeight="1">
      <c r="A5" s="2"/>
      <c r="B5" s="2"/>
      <c r="C5" s="2"/>
      <c r="D5" s="2"/>
      <c r="E5" s="2"/>
      <c r="F5" s="2"/>
    </row>
    <row r="6" spans="1:6" ht="12.75" customHeight="1">
      <c r="A6" s="2" t="s">
        <v>69</v>
      </c>
      <c r="B6" s="2"/>
      <c r="C6" s="2"/>
      <c r="D6" s="6" t="s">
        <v>2</v>
      </c>
      <c r="E6" s="6"/>
      <c r="F6" s="2"/>
    </row>
    <row r="7" spans="1:6" ht="12.75" customHeight="1">
      <c r="A7" s="2" t="s">
        <v>70</v>
      </c>
      <c r="B7" s="2"/>
      <c r="C7" s="2"/>
      <c r="D7" s="2"/>
      <c r="E7" s="2"/>
      <c r="F7" s="2"/>
    </row>
    <row r="8" spans="1:6" ht="12.75" customHeight="1">
      <c r="A8" s="2"/>
      <c r="B8" s="2"/>
      <c r="C8" s="2"/>
      <c r="D8" s="4" t="s">
        <v>3</v>
      </c>
      <c r="E8" s="4"/>
      <c r="F8" s="2"/>
    </row>
    <row r="9" spans="1:6" ht="15.75" customHeight="1">
      <c r="A9" s="33" t="s">
        <v>71</v>
      </c>
      <c r="B9" s="2"/>
      <c r="C9" s="2"/>
      <c r="D9" s="2"/>
      <c r="E9" s="2"/>
      <c r="F9" s="2"/>
    </row>
    <row r="10" spans="1:6" ht="12.75" customHeight="1">
      <c r="A10" s="2"/>
      <c r="B10" s="8" t="s">
        <v>72</v>
      </c>
      <c r="C10" s="8"/>
      <c r="D10" s="34" t="s">
        <v>73</v>
      </c>
      <c r="E10" s="34"/>
      <c r="F10" s="2"/>
    </row>
    <row r="11" spans="1:6" ht="13.5" customHeight="1">
      <c r="A11" s="34" t="s">
        <v>74</v>
      </c>
      <c r="B11" s="35" t="s">
        <v>6</v>
      </c>
      <c r="C11" s="35" t="s">
        <v>75</v>
      </c>
      <c r="D11" s="35" t="s">
        <v>76</v>
      </c>
      <c r="E11" s="35" t="s">
        <v>6</v>
      </c>
      <c r="F11" s="36" t="s">
        <v>9</v>
      </c>
    </row>
    <row r="12" spans="1:6" ht="12.75" customHeight="1">
      <c r="A12" s="37" t="s">
        <v>77</v>
      </c>
      <c r="B12" s="38">
        <f>'Financials - Income Statement e'!B12</f>
        <v>41639</v>
      </c>
      <c r="C12" s="39"/>
      <c r="D12" s="39">
        <f>'Financials - Income Statement e'!D12</f>
        <v>41639</v>
      </c>
      <c r="E12" s="39"/>
      <c r="F12" s="40"/>
    </row>
    <row r="13" spans="1:6" ht="12.75" customHeight="1">
      <c r="A13" s="37" t="s">
        <v>78</v>
      </c>
      <c r="B13" s="41">
        <f>'Financials - Income Statement e'!B17</f>
        <v>15000</v>
      </c>
      <c r="C13" s="42">
        <v>1</v>
      </c>
      <c r="D13" s="43">
        <f>'Financials - Income Statement e'!D17</f>
        <v>12000</v>
      </c>
      <c r="E13" s="43"/>
      <c r="F13" s="44">
        <f>(D13/B13)-1</f>
        <v>-0.19999999999999996</v>
      </c>
    </row>
    <row r="14" spans="1:6" ht="12.75" customHeight="1">
      <c r="A14" s="37" t="s">
        <v>23</v>
      </c>
      <c r="B14" s="41">
        <f>'Financials - Income Statement e'!B21</f>
        <v>2850</v>
      </c>
      <c r="C14" s="45">
        <f aca="true" t="shared" si="0" ref="C14:C19">B14/$B$13</f>
        <v>0.19</v>
      </c>
      <c r="D14" s="43">
        <f>'Financials - Income Statement e'!D21</f>
        <v>2900</v>
      </c>
      <c r="E14" s="45">
        <f aca="true" t="shared" si="1" ref="E14:E19">D14/$D$13</f>
        <v>0.24166666666666667</v>
      </c>
      <c r="F14" s="46">
        <f aca="true" t="shared" si="2" ref="F14:F19">100*(E14-C14)</f>
        <v>5.166666666666667</v>
      </c>
    </row>
    <row r="15" spans="1:6" ht="12.75" customHeight="1">
      <c r="A15" s="37" t="s">
        <v>79</v>
      </c>
      <c r="B15" s="41">
        <f>'Financials - Income Statement e'!B22</f>
        <v>2550</v>
      </c>
      <c r="C15" s="45">
        <f t="shared" si="0"/>
        <v>0.17</v>
      </c>
      <c r="D15" s="43">
        <f>'Financials - Income Statement e'!D22</f>
        <v>2100</v>
      </c>
      <c r="E15" s="45">
        <f t="shared" si="1"/>
        <v>0.175</v>
      </c>
      <c r="F15" s="46">
        <f t="shared" si="2"/>
        <v>0.49999999999999767</v>
      </c>
    </row>
    <row r="16" spans="1:6" ht="12.75" customHeight="1">
      <c r="A16" s="37" t="s">
        <v>80</v>
      </c>
      <c r="B16" s="41">
        <f>'Financials - Income Statement e'!B23</f>
        <v>300</v>
      </c>
      <c r="C16" s="45">
        <f t="shared" si="0"/>
        <v>0.02</v>
      </c>
      <c r="D16" s="43">
        <f>'Financials - Income Statement e'!D23</f>
        <v>240</v>
      </c>
      <c r="E16" s="45">
        <f t="shared" si="1"/>
        <v>0.02</v>
      </c>
      <c r="F16" s="46">
        <f t="shared" si="2"/>
        <v>0</v>
      </c>
    </row>
    <row r="17" spans="1:6" ht="12.75" customHeight="1">
      <c r="A17" s="37" t="s">
        <v>81</v>
      </c>
      <c r="B17" s="41">
        <f>'Financials - Income Statement e'!B24</f>
        <v>750</v>
      </c>
      <c r="C17" s="45">
        <f t="shared" si="0"/>
        <v>0.05</v>
      </c>
      <c r="D17" s="43">
        <f>'Financials - Income Statement e'!D23</f>
        <v>240</v>
      </c>
      <c r="E17" s="45">
        <f t="shared" si="1"/>
        <v>0.02</v>
      </c>
      <c r="F17" s="46">
        <f t="shared" si="2"/>
        <v>-3.0000000000000004</v>
      </c>
    </row>
    <row r="18" spans="1:6" ht="12.75" customHeight="1">
      <c r="A18" s="37" t="s">
        <v>82</v>
      </c>
      <c r="B18" s="47">
        <f>'Financials - Income Statement e'!B28</f>
        <v>12750</v>
      </c>
      <c r="C18" s="45">
        <f t="shared" si="0"/>
        <v>0.85</v>
      </c>
      <c r="D18" s="48">
        <f>'Financials - Income Statement e'!D28</f>
        <v>10930</v>
      </c>
      <c r="E18" s="45">
        <f t="shared" si="1"/>
        <v>0.9108333333333334</v>
      </c>
      <c r="F18" s="46">
        <f t="shared" si="2"/>
        <v>6.083333333333341</v>
      </c>
    </row>
    <row r="19" spans="1:6" ht="12.75" customHeight="1">
      <c r="A19" s="37" t="s">
        <v>31</v>
      </c>
      <c r="B19" s="47">
        <f>'Financials - Income Statement e'!B29</f>
        <v>2250</v>
      </c>
      <c r="C19" s="45">
        <f t="shared" si="0"/>
        <v>0.15</v>
      </c>
      <c r="D19" s="48">
        <f>'Financials - Income Statement e'!D29</f>
        <v>1070</v>
      </c>
      <c r="E19" s="45">
        <f t="shared" si="1"/>
        <v>0.08916666666666667</v>
      </c>
      <c r="F19" s="46">
        <f t="shared" si="2"/>
        <v>-6.083333333333332</v>
      </c>
    </row>
    <row r="20" spans="1:6" ht="12.75" customHeight="1">
      <c r="A20" s="49" t="s">
        <v>71</v>
      </c>
      <c r="B20" s="47"/>
      <c r="C20" s="48"/>
      <c r="D20" s="48"/>
      <c r="E20" s="48"/>
      <c r="F20" s="44"/>
    </row>
    <row r="21" spans="1:6" ht="12.75" customHeight="1">
      <c r="A21" s="37" t="s">
        <v>83</v>
      </c>
      <c r="B21" s="47">
        <v>4</v>
      </c>
      <c r="C21" s="48"/>
      <c r="D21" s="48">
        <v>6</v>
      </c>
      <c r="E21" s="48"/>
      <c r="F21" s="44">
        <f aca="true" t="shared" si="3" ref="F21:F27">(D21/B21)-1</f>
        <v>0.5</v>
      </c>
    </row>
    <row r="22" spans="1:6" ht="12.75" customHeight="1">
      <c r="A22" s="37" t="s">
        <v>84</v>
      </c>
      <c r="B22" s="47">
        <v>26</v>
      </c>
      <c r="C22" s="48"/>
      <c r="D22" s="50">
        <v>22</v>
      </c>
      <c r="E22" s="50"/>
      <c r="F22" s="44">
        <f t="shared" si="3"/>
        <v>-0.15384615384615385</v>
      </c>
    </row>
    <row r="23" spans="1:6" ht="12.75" customHeight="1">
      <c r="A23" s="37" t="s">
        <v>85</v>
      </c>
      <c r="B23" s="47">
        <v>25000</v>
      </c>
      <c r="C23" s="48"/>
      <c r="D23" s="48">
        <v>20000</v>
      </c>
      <c r="E23" s="48"/>
      <c r="F23" s="44">
        <f t="shared" si="3"/>
        <v>-0.19999999999999996</v>
      </c>
    </row>
    <row r="24" spans="1:6" ht="12.75" customHeight="1">
      <c r="A24" s="37" t="s">
        <v>86</v>
      </c>
      <c r="B24" s="47">
        <v>112</v>
      </c>
      <c r="C24" s="48"/>
      <c r="D24" s="48">
        <v>80</v>
      </c>
      <c r="E24" s="48"/>
      <c r="F24" s="44">
        <f t="shared" si="3"/>
        <v>-0.2857142857142857</v>
      </c>
    </row>
    <row r="25" spans="1:6" ht="12.75" customHeight="1">
      <c r="A25" s="37" t="s">
        <v>87</v>
      </c>
      <c r="B25" s="47">
        <v>12</v>
      </c>
      <c r="C25" s="48"/>
      <c r="D25" s="48">
        <v>10</v>
      </c>
      <c r="E25" s="48"/>
      <c r="F25" s="44">
        <f t="shared" si="3"/>
        <v>-0.16666666666666663</v>
      </c>
    </row>
    <row r="26" spans="1:6" ht="12.75" customHeight="1">
      <c r="A26" s="37" t="s">
        <v>88</v>
      </c>
      <c r="B26" s="51">
        <v>3.5</v>
      </c>
      <c r="C26" s="52"/>
      <c r="D26" s="52">
        <v>4</v>
      </c>
      <c r="E26" s="48"/>
      <c r="F26" s="44">
        <f t="shared" si="3"/>
        <v>0.1428571428571428</v>
      </c>
    </row>
    <row r="27" spans="1:6" ht="13.5" customHeight="1">
      <c r="A27" s="37" t="s">
        <v>89</v>
      </c>
      <c r="B27" s="53">
        <f>B14/B26</f>
        <v>814.2857142857143</v>
      </c>
      <c r="C27" s="54"/>
      <c r="D27" s="54">
        <f>D14/D26</f>
        <v>725</v>
      </c>
      <c r="E27" s="55"/>
      <c r="F27" s="56">
        <f t="shared" si="3"/>
        <v>-0.10964912280701755</v>
      </c>
    </row>
    <row r="28" spans="1:6" ht="12.75" customHeight="1">
      <c r="A28" s="2"/>
      <c r="B28" s="57"/>
      <c r="C28" s="57"/>
      <c r="D28" s="58"/>
      <c r="E28" s="58"/>
      <c r="F28" s="59"/>
    </row>
    <row r="29" spans="1:6" ht="16.5" customHeight="1">
      <c r="A29" s="33" t="s">
        <v>90</v>
      </c>
      <c r="B29" s="60"/>
      <c r="C29" s="60"/>
      <c r="D29" s="60"/>
      <c r="E29" s="60"/>
      <c r="F29" s="61" t="s">
        <v>4</v>
      </c>
    </row>
    <row r="30" spans="1:6" ht="12.75" customHeight="1">
      <c r="A30" s="37" t="s">
        <v>91</v>
      </c>
      <c r="B30" s="62">
        <f>C18</f>
        <v>0.85</v>
      </c>
      <c r="C30" s="63"/>
      <c r="D30" s="63">
        <f>E18</f>
        <v>0.9108333333333334</v>
      </c>
      <c r="E30" s="63"/>
      <c r="F30" s="64">
        <f aca="true" t="shared" si="4" ref="F30:F44">(D30/B30)-1</f>
        <v>0.07156862745098058</v>
      </c>
    </row>
    <row r="31" spans="1:6" ht="12.75" customHeight="1">
      <c r="A31" s="37" t="s">
        <v>92</v>
      </c>
      <c r="B31" s="41">
        <f>(1000*B13)/B24</f>
        <v>133928.57142857142</v>
      </c>
      <c r="C31" s="43"/>
      <c r="D31" s="43">
        <f>(1000*D13)/D24</f>
        <v>150000</v>
      </c>
      <c r="E31" s="43"/>
      <c r="F31" s="44">
        <f t="shared" si="4"/>
        <v>0.1200000000000001</v>
      </c>
    </row>
    <row r="32" spans="1:6" ht="12.75" customHeight="1">
      <c r="A32" s="37" t="s">
        <v>93</v>
      </c>
      <c r="B32" s="41">
        <f>(1000*B13)/B25</f>
        <v>1250000</v>
      </c>
      <c r="C32" s="43"/>
      <c r="D32" s="43">
        <f>(1000*D13)/D25</f>
        <v>1200000</v>
      </c>
      <c r="E32" s="43"/>
      <c r="F32" s="44">
        <f t="shared" si="4"/>
        <v>-0.040000000000000036</v>
      </c>
    </row>
    <row r="33" spans="1:6" ht="12.75" customHeight="1">
      <c r="A33" s="37" t="s">
        <v>94</v>
      </c>
      <c r="B33" s="41">
        <f>(1000*B13)/B23</f>
        <v>600</v>
      </c>
      <c r="C33" s="43"/>
      <c r="D33" s="43">
        <f>(1000*D13)/D23</f>
        <v>600</v>
      </c>
      <c r="E33" s="43"/>
      <c r="F33" s="44">
        <f t="shared" si="4"/>
        <v>0</v>
      </c>
    </row>
    <row r="34" spans="1:6" ht="12.75" customHeight="1">
      <c r="A34" s="37" t="s">
        <v>95</v>
      </c>
      <c r="B34" s="65">
        <f>B15/B13</f>
        <v>0.17</v>
      </c>
      <c r="C34" s="45"/>
      <c r="D34" s="45">
        <f>D15/D13</f>
        <v>0.175</v>
      </c>
      <c r="E34" s="45"/>
      <c r="F34" s="44">
        <f t="shared" si="4"/>
        <v>0.02941176470588225</v>
      </c>
    </row>
    <row r="35" spans="1:6" ht="12.75" customHeight="1">
      <c r="A35" s="37" t="s">
        <v>96</v>
      </c>
      <c r="B35" s="41">
        <f>(1000*B15)/B23</f>
        <v>102</v>
      </c>
      <c r="C35" s="43"/>
      <c r="D35" s="43">
        <f>(1000*D15)/D23</f>
        <v>105</v>
      </c>
      <c r="E35" s="43"/>
      <c r="F35" s="44">
        <f t="shared" si="4"/>
        <v>0.02941176470588225</v>
      </c>
    </row>
    <row r="36" spans="1:6" ht="12.75" customHeight="1">
      <c r="A36" s="37" t="s">
        <v>97</v>
      </c>
      <c r="B36" s="41">
        <f>(1000*B17)/B23</f>
        <v>30</v>
      </c>
      <c r="C36" s="43"/>
      <c r="D36" s="43">
        <f>(1000*D17)/D23</f>
        <v>12</v>
      </c>
      <c r="E36" s="43"/>
      <c r="F36" s="44">
        <f t="shared" si="4"/>
        <v>-0.6</v>
      </c>
    </row>
    <row r="37" spans="1:6" ht="12.75" customHeight="1">
      <c r="A37" s="37" t="s">
        <v>98</v>
      </c>
      <c r="B37" s="41">
        <f>B33-B36-B35</f>
        <v>468</v>
      </c>
      <c r="C37" s="43"/>
      <c r="D37" s="43">
        <f>D33-D36-D35</f>
        <v>483</v>
      </c>
      <c r="E37" s="43"/>
      <c r="F37" s="44">
        <f t="shared" si="4"/>
        <v>0.03205128205128216</v>
      </c>
    </row>
    <row r="38" spans="1:6" ht="12.75" customHeight="1">
      <c r="A38" s="37" t="s">
        <v>99</v>
      </c>
      <c r="B38" s="41">
        <f>(1000*$B$13)/B22</f>
        <v>576923.0769230769</v>
      </c>
      <c r="C38" s="43"/>
      <c r="D38" s="43">
        <f>(1000*$B$13)/D22</f>
        <v>681818.1818181818</v>
      </c>
      <c r="E38" s="43"/>
      <c r="F38" s="44">
        <f t="shared" si="4"/>
        <v>0.18181818181818188</v>
      </c>
    </row>
    <row r="39" spans="1:6" ht="12.75" customHeight="1">
      <c r="A39" s="37" t="s">
        <v>100</v>
      </c>
      <c r="B39" s="41">
        <f>1000*(B17/B24)</f>
        <v>6696.428571428572</v>
      </c>
      <c r="C39" s="43"/>
      <c r="D39" s="43">
        <f>1000*(D17/D24)</f>
        <v>3000</v>
      </c>
      <c r="E39" s="43"/>
      <c r="F39" s="44">
        <f t="shared" si="4"/>
        <v>-0.552</v>
      </c>
    </row>
    <row r="40" spans="1:6" ht="12.75" customHeight="1">
      <c r="A40" s="37" t="s">
        <v>101</v>
      </c>
      <c r="B40" s="41">
        <f>(1000*$B$23)/B27</f>
        <v>30701.754385964912</v>
      </c>
      <c r="C40" s="43"/>
      <c r="D40" s="43">
        <f>(1000*$B$23)/D27</f>
        <v>34482.75862068965</v>
      </c>
      <c r="E40" s="43"/>
      <c r="F40" s="44">
        <f t="shared" si="4"/>
        <v>0.12315270935960587</v>
      </c>
    </row>
    <row r="41" spans="1:6" ht="12.75" customHeight="1">
      <c r="A41" s="37" t="s">
        <v>102</v>
      </c>
      <c r="B41" s="66">
        <f>B23/B24</f>
        <v>223.21428571428572</v>
      </c>
      <c r="C41" s="67"/>
      <c r="D41" s="67">
        <f>D23/D24</f>
        <v>250</v>
      </c>
      <c r="E41" s="67"/>
      <c r="F41" s="44">
        <f t="shared" si="4"/>
        <v>0.11999999999999988</v>
      </c>
    </row>
    <row r="42" spans="1:6" ht="12.75" customHeight="1">
      <c r="A42" s="37" t="s">
        <v>103</v>
      </c>
      <c r="B42" s="66">
        <f>B23/B22</f>
        <v>961.5384615384615</v>
      </c>
      <c r="C42" s="67"/>
      <c r="D42" s="67">
        <f>D23/D22</f>
        <v>909.0909090909091</v>
      </c>
      <c r="E42" s="67"/>
      <c r="F42" s="44">
        <f t="shared" si="4"/>
        <v>-0.054545454545454564</v>
      </c>
    </row>
    <row r="43" spans="1:6" ht="12.75" customHeight="1">
      <c r="A43" s="37" t="s">
        <v>104</v>
      </c>
      <c r="B43" s="66">
        <f>B23/B25</f>
        <v>2083.3333333333335</v>
      </c>
      <c r="C43" s="67"/>
      <c r="D43" s="67">
        <f>D23/D25</f>
        <v>2000</v>
      </c>
      <c r="E43" s="67"/>
      <c r="F43" s="44">
        <f t="shared" si="4"/>
        <v>-0.040000000000000036</v>
      </c>
    </row>
    <row r="44" spans="1:6" ht="13.5" customHeight="1">
      <c r="A44" s="37" t="s">
        <v>105</v>
      </c>
      <c r="B44" s="68">
        <f>(B27*1000)/B23</f>
        <v>32.57142857142857</v>
      </c>
      <c r="C44" s="69"/>
      <c r="D44" s="69">
        <f>(D27*1000)/D23</f>
        <v>36.25</v>
      </c>
      <c r="E44" s="69"/>
      <c r="F44" s="56">
        <f t="shared" si="4"/>
        <v>0.11293859649122817</v>
      </c>
    </row>
    <row r="45" spans="1:6" ht="12.75" customHeight="1">
      <c r="A45" s="2"/>
      <c r="B45" s="70"/>
      <c r="C45" s="70"/>
      <c r="D45" s="70"/>
      <c r="E45" s="70"/>
      <c r="F45" s="59"/>
    </row>
    <row r="46" spans="1:6" ht="12.75" customHeight="1">
      <c r="A46" s="71" t="s">
        <v>106</v>
      </c>
      <c r="B46" s="72"/>
      <c r="C46" s="72"/>
      <c r="D46" s="72"/>
      <c r="E46" s="72"/>
      <c r="F46" s="23"/>
    </row>
    <row r="47" spans="1:6" ht="12.75" customHeight="1">
      <c r="A47" s="2"/>
      <c r="B47" s="72"/>
      <c r="C47" s="72"/>
      <c r="D47" s="72"/>
      <c r="E47" s="72"/>
      <c r="F47" s="23"/>
    </row>
    <row r="48" spans="1:6" ht="12.75" customHeight="1">
      <c r="A48" s="2"/>
      <c r="B48" s="72"/>
      <c r="C48" s="72"/>
      <c r="D48" s="72"/>
      <c r="E48" s="72"/>
      <c r="F48" s="23"/>
    </row>
    <row r="49" spans="1:6" ht="12.75" customHeight="1">
      <c r="A49" s="2"/>
      <c r="B49" s="72"/>
      <c r="C49" s="72"/>
      <c r="D49" s="72"/>
      <c r="E49" s="72"/>
      <c r="F49" s="23"/>
    </row>
    <row r="50" spans="1:6" ht="12.75" customHeight="1">
      <c r="A50" s="2"/>
      <c r="B50" s="72"/>
      <c r="C50" s="72"/>
      <c r="D50" s="72"/>
      <c r="E50" s="72"/>
      <c r="F50" s="23"/>
    </row>
    <row r="51" spans="1:6" ht="12.75" customHeight="1">
      <c r="A51" s="2"/>
      <c r="B51" s="72"/>
      <c r="C51" s="72"/>
      <c r="D51" s="72"/>
      <c r="E51" s="72"/>
      <c r="F51" s="23"/>
    </row>
    <row r="52" spans="1:6" ht="12.75" customHeight="1">
      <c r="A52" s="2"/>
      <c r="B52" s="72"/>
      <c r="C52" s="72"/>
      <c r="D52" s="72"/>
      <c r="E52" s="72"/>
      <c r="F52" s="23"/>
    </row>
    <row r="53" spans="1:6" ht="12.75" customHeight="1">
      <c r="A53" s="2"/>
      <c r="B53" s="72"/>
      <c r="C53" s="72"/>
      <c r="D53" s="72"/>
      <c r="E53" s="72"/>
      <c r="F53" s="2"/>
    </row>
  </sheetData>
  <sheetProtection/>
  <printOptions/>
  <pageMargins left="0" right="0" top="0" bottom="0" header="0" footer="0"/>
  <pageSetup horizontalDpi="600" verticalDpi="600" orientation="portrait"/>
  <headerFooter>
    <oddFooter>&amp;C&amp;"Helvetica,Regular"&amp;11&amp;P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lblanchard</dc:creator>
  <cp:keywords/>
  <dc:description/>
  <cp:lastModifiedBy>lblanchard</cp:lastModifiedBy>
  <dcterms:created xsi:type="dcterms:W3CDTF">2014-03-18T13:29:11Z</dcterms:created>
  <dcterms:modified xsi:type="dcterms:W3CDTF">2014-03-18T13:36:20Z</dcterms:modified>
  <cp:category/>
  <cp:version/>
  <cp:contentType/>
  <cp:contentStatus/>
</cp:coreProperties>
</file>